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-DTH8L02\scans\Website Updates\2025 Schedules\"/>
    </mc:Choice>
  </mc:AlternateContent>
  <xr:revisionPtr revIDLastSave="0" documentId="8_{846695A8-7131-4FAC-9156-FA4C42CC5B38}" xr6:coauthVersionLast="47" xr6:coauthVersionMax="47" xr10:uidLastSave="{00000000-0000-0000-0000-000000000000}"/>
  <bookViews>
    <workbookView xWindow="32265" yWindow="3465" windowWidth="21600" windowHeight="11385" activeTab="1" xr2:uid="{00000000-000D-0000-FFFF-FFFF00000000}"/>
  </bookViews>
  <sheets>
    <sheet name="COVER SHEET" sheetId="8" r:id="rId1"/>
    <sheet name="NTL 5YR AVG" sheetId="11" r:id="rId2"/>
    <sheet name="NATIVE PASTURE" sheetId="6" r:id="rId3"/>
    <sheet name="FENCING" sheetId="4" r:id="rId4"/>
    <sheet name="TAX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1" l="1"/>
  <c r="F14" i="6" l="1"/>
  <c r="E13" i="5"/>
  <c r="D13" i="5"/>
  <c r="C13" i="5"/>
  <c r="B13" i="5"/>
  <c r="E9" i="6"/>
  <c r="D9" i="6"/>
  <c r="C9" i="6"/>
  <c r="B9" i="6"/>
  <c r="B20" i="4"/>
  <c r="F13" i="5"/>
  <c r="B21" i="4"/>
  <c r="B23" i="4"/>
  <c r="B22" i="4"/>
  <c r="B24" i="4"/>
  <c r="G17" i="6" l="1"/>
  <c r="G19" i="6"/>
  <c r="G18" i="6"/>
  <c r="G13" i="6"/>
  <c r="G8" i="6"/>
  <c r="G7" i="6"/>
  <c r="G6" i="6"/>
  <c r="F9" i="6"/>
  <c r="F15" i="6" s="1"/>
  <c r="E24" i="6"/>
  <c r="D15" i="6"/>
  <c r="C24" i="6"/>
  <c r="B15" i="6"/>
  <c r="F24" i="6" l="1"/>
  <c r="E15" i="6"/>
  <c r="D24" i="6"/>
  <c r="C15" i="6"/>
  <c r="B24" i="6"/>
  <c r="G9" i="6"/>
  <c r="C24" i="4"/>
  <c r="D24" i="4" s="1"/>
  <c r="C23" i="4"/>
  <c r="D23" i="4" s="1"/>
  <c r="C22" i="4"/>
  <c r="D22" i="4" s="1"/>
  <c r="C21" i="4"/>
  <c r="D21" i="4" s="1"/>
  <c r="C20" i="4"/>
  <c r="D20" i="4" s="1"/>
  <c r="G15" i="6" l="1"/>
  <c r="E24" i="4"/>
  <c r="G24" i="4" s="1"/>
  <c r="H24" i="4" s="1"/>
  <c r="E22" i="4"/>
  <c r="G22" i="4" s="1"/>
  <c r="H22" i="4" s="1"/>
  <c r="E20" i="4"/>
  <c r="G20" i="4" s="1"/>
  <c r="H20" i="4" s="1"/>
  <c r="E21" i="4"/>
  <c r="G21" i="4" s="1"/>
  <c r="H21" i="4" s="1"/>
  <c r="E23" i="4"/>
  <c r="G23" i="4" s="1"/>
  <c r="H23" i="4" s="1"/>
  <c r="G24" i="6"/>
  <c r="E14" i="6" l="1"/>
  <c r="C14" i="6"/>
  <c r="B14" i="6"/>
  <c r="D14" i="6"/>
  <c r="B17" i="5"/>
  <c r="D17" i="5"/>
  <c r="E17" i="5"/>
  <c r="F17" i="5"/>
  <c r="C17" i="5"/>
  <c r="F20" i="6" l="1"/>
  <c r="F25" i="6" s="1"/>
  <c r="F26" i="6" s="1"/>
  <c r="F6" i="11" s="1"/>
  <c r="G14" i="6"/>
  <c r="E20" i="6"/>
  <c r="E25" i="6" s="1"/>
  <c r="E26" i="6" s="1"/>
  <c r="E6" i="11" s="1"/>
  <c r="C20" i="6"/>
  <c r="C25" i="6" s="1"/>
  <c r="C26" i="6" s="1"/>
  <c r="C6" i="11" s="1"/>
  <c r="B20" i="6"/>
  <c r="B25" i="6" s="1"/>
  <c r="D20" i="6"/>
  <c r="D25" i="6" s="1"/>
  <c r="D26" i="6" s="1"/>
  <c r="D6" i="11" s="1"/>
  <c r="G16" i="6"/>
  <c r="G20" i="6" l="1"/>
  <c r="B26" i="6"/>
  <c r="G25" i="6"/>
  <c r="G26" i="6" l="1"/>
  <c r="B6" i="11"/>
  <c r="G6" i="11" s="1"/>
  <c r="B10" i="11" s="1"/>
  <c r="D10" i="11" l="1"/>
</calcChain>
</file>

<file path=xl/sharedStrings.xml><?xml version="1.0" encoding="utf-8"?>
<sst xmlns="http://schemas.openxmlformats.org/spreadsheetml/2006/main" count="106" uniqueCount="97">
  <si>
    <t>CLASS</t>
  </si>
  <si>
    <t>NAT PAST</t>
  </si>
  <si>
    <t>AG VALUE HISTORY</t>
  </si>
  <si>
    <t>TAX RATE HISTORY</t>
  </si>
  <si>
    <t>COUNTY</t>
  </si>
  <si>
    <t>TOTAL TAX RT</t>
  </si>
  <si>
    <t>TAXES PER ACRE</t>
  </si>
  <si>
    <t>TAXES PAID PER ACRE PER YEAR</t>
  </si>
  <si>
    <t>Year</t>
  </si>
  <si>
    <t>Sq Feet</t>
  </si>
  <si>
    <t>Total Feet</t>
  </si>
  <si>
    <t>Total Cost</t>
  </si>
  <si>
    <t>ASSUMPTIONS USED TO CALCULATE FENCE EXPENSES</t>
  </si>
  <si>
    <t>COLUMN #1 - ORIGINATIOIN YEAR OF EXPENSES</t>
  </si>
  <si>
    <t>COLUMN #3 - TOTAL SQUARE FEET IN AVERAGE ACRE TRACT</t>
  </si>
  <si>
    <t>COLUMN #4 - LENGTH OF A SINGLE SIDE ASSUMING TRACT IS SQUARE</t>
  </si>
  <si>
    <t>One Side</t>
  </si>
  <si>
    <t>$/Ft Cost</t>
  </si>
  <si>
    <t>$/Ac/Yr</t>
  </si>
  <si>
    <t xml:space="preserve">COLUMN #7 - TOTAL CONSTRUCTION COST OF THIS FENCE THIS YEAR </t>
  </si>
  <si>
    <t>* It is the practice of the USDA to pay on projects after the fence is a minimum of twenty</t>
  </si>
  <si>
    <t>years old and/or in need of repair, therefore the Ag Advisory Board recommended using</t>
  </si>
  <si>
    <t>a thirty-five year life span for fencing.</t>
  </si>
  <si>
    <t xml:space="preserve">                           EXPECTANCY</t>
  </si>
  <si>
    <t>NATIVE PASTURE INCOME</t>
  </si>
  <si>
    <t>LEASE RATE</t>
  </si>
  <si>
    <t>HUNTING INCOME</t>
  </si>
  <si>
    <t>OTHER</t>
  </si>
  <si>
    <t>TOTAL INCOME</t>
  </si>
  <si>
    <t>YEAR</t>
  </si>
  <si>
    <t>AVERAGE</t>
  </si>
  <si>
    <t>NATIVE PASTURE EXPENSES</t>
  </si>
  <si>
    <t>TAXES</t>
  </si>
  <si>
    <t>MANAGEMENT</t>
  </si>
  <si>
    <t>WATER</t>
  </si>
  <si>
    <t>BRUSH</t>
  </si>
  <si>
    <t>FENCING</t>
  </si>
  <si>
    <t>LIABILITY INS</t>
  </si>
  <si>
    <t>LEASE LICENSE</t>
  </si>
  <si>
    <t>TOTAL EXPENSE</t>
  </si>
  <si>
    <t>NATIVE PASTURE NET INCOME</t>
  </si>
  <si>
    <t>TOTAL EXPENSES</t>
  </si>
  <si>
    <t>NET INCOME</t>
  </si>
  <si>
    <t>APPRAISAL</t>
  </si>
  <si>
    <t>DISTRICT</t>
  </si>
  <si>
    <t>AGRICULTURAL</t>
  </si>
  <si>
    <t>VALUES</t>
  </si>
  <si>
    <t>NATIVE PASTURE</t>
  </si>
  <si>
    <t>AGRICULTURAL VALUATION ANALYSIS</t>
  </si>
  <si>
    <t>LAND</t>
  </si>
  <si>
    <t>NATIVE</t>
  </si>
  <si>
    <t>AG VALUE</t>
  </si>
  <si>
    <t xml:space="preserve">The Texas Property Tax Code sets out in Chapter 23.53 the cap rate, </t>
  </si>
  <si>
    <t xml:space="preserve">to be used in calculating the annual productivity values, which was </t>
  </si>
  <si>
    <t>PAGE 3</t>
  </si>
  <si>
    <t>AVG NTL</t>
  </si>
  <si>
    <t>AG SCHED</t>
  </si>
  <si>
    <t>PAGE 2</t>
  </si>
  <si>
    <t>PAGE 4</t>
  </si>
  <si>
    <t>PAGE 5</t>
  </si>
  <si>
    <t>AVG NET</t>
  </si>
  <si>
    <t xml:space="preserve">                           SIDES OF THE PERIMETER ARE COST SHARED</t>
  </si>
  <si>
    <t>COLUMN #6 - TYPICAL COST OF FENCE PER FOOT ASSUMING FIVE STRAND BARB WIRE,</t>
  </si>
  <si>
    <t xml:space="preserve">                           WITH T-POSTS EVERY FIFTEEN FEET, PIPE PULL POSTS EVERY SEVENTH POST,</t>
  </si>
  <si>
    <t xml:space="preserve">                          GOOD CORNERS, GATES AND WATER GAPS</t>
  </si>
  <si>
    <t>Avg AC</t>
  </si>
  <si>
    <t>MCMULLEN</t>
  </si>
  <si>
    <t>MCMULLEN COUNTY APPRAISAL DISTRICT</t>
  </si>
  <si>
    <t>NATIVE PASTURE - Cash Lease Analysis</t>
  </si>
  <si>
    <t xml:space="preserve">COLUMN #5 - TOTAL FEET OF EXPENSED FENCE ASSUMING TWO CROSS FENCES AND THREE </t>
  </si>
  <si>
    <t>MCMULLEN COUNTY</t>
  </si>
  <si>
    <t>MCMULLEN COUNTY ISD</t>
  </si>
  <si>
    <t>MCMULLEN CO GWD</t>
  </si>
  <si>
    <t>MCMULLEN CO WCID</t>
  </si>
  <si>
    <t xml:space="preserve">The McMullen County Soils survey lists out sixty-nine different soils </t>
  </si>
  <si>
    <t xml:space="preserve">classificatiions detailing soil makeup and major attributes.  The ecological site </t>
  </si>
  <si>
    <t xml:space="preserve">rangeland productivity study estimates forage production for favorable </t>
  </si>
  <si>
    <t xml:space="preserve">conditions, normal conditions and unfavorable conditions.  Only 2.65% of the </t>
  </si>
  <si>
    <t xml:space="preserve">total county soils falls outside a fairly narrow window of forage production.  </t>
  </si>
  <si>
    <t xml:space="preserve">The predominant share of the soils, 97.35%, produces between two thousand </t>
  </si>
  <si>
    <t xml:space="preserve">(2,000) and four thousand (4,000) pounds of forage in an average year, which </t>
  </si>
  <si>
    <t xml:space="preserve">would be a normal category break.  Therefore McMullen CAD has determined </t>
  </si>
  <si>
    <t>that stratifying native pasture is not necessary.</t>
  </si>
  <si>
    <t>COLUMN #8 - COST OF THIS FENCE PER ACRE PER YEAR ASSUMING A THIRTY YEAR LIFE</t>
  </si>
  <si>
    <t>2004 $13 / FT DRILL AND CASE           2010 $26/FT DRILL AND CASE</t>
  </si>
  <si>
    <t>WELL DEPTH FROM 200' DOWN TO 1,200'</t>
  </si>
  <si>
    <t>SOLAR PUMP $4500 UP TO $9000</t>
  </si>
  <si>
    <t>WINDMILL +/- $9364 FOR TOWER &amp; HEAD     8' windwill 33' tower 280' well</t>
  </si>
  <si>
    <t>CONCRETE TANK 2' X 15' FOR $3000      TANK 6' X 20' FOR $8000</t>
  </si>
  <si>
    <t>+/- 8000' OF PVC SUPPLY LINES</t>
  </si>
  <si>
    <t>DRINKING TROUGH $800</t>
  </si>
  <si>
    <t>COLUMN #2 - 2017 USDA CENSUS AVERAGE ACRES</t>
  </si>
  <si>
    <t>2025  NET TO LAND SUMMARY</t>
  </si>
  <si>
    <t>2025 MCMULLEN COUNTY APPRAISAL DISTRICT</t>
  </si>
  <si>
    <t>2025 FENCING EXPENSE CALCULATIONS</t>
  </si>
  <si>
    <t>2025 TAX CALCULATION PAGE</t>
  </si>
  <si>
    <t xml:space="preserve"> set in a timely manner for the 2024 year at 10.00%.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</si>
</sst>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.0_);[Red]\(#,##0.0\)"/>
    <numFmt numFmtId="165" formatCode="&quot;$&quot;#,##0.000000_);[Red]\(&quot;$&quot;#,##0.000000\)"/>
    <numFmt numFmtId="166" formatCode="&quot;$&quot;#,##0.00"/>
    <numFmt numFmtId="167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24"/>
      <name val="Calibri"/>
      <family val="2"/>
      <scheme val="minor"/>
    </font>
    <font>
      <sz val="20"/>
      <name val="Calibri"/>
      <family val="2"/>
      <scheme val="minor"/>
    </font>
    <font>
      <sz val="14"/>
      <name val="Calibri"/>
      <family val="2"/>
      <scheme val="minor"/>
    </font>
    <font>
      <sz val="36"/>
      <name val="Engravers MT"/>
      <family val="1"/>
    </font>
    <font>
      <sz val="12"/>
      <color theme="1"/>
      <name val="Calibri"/>
      <family val="2"/>
      <scheme val="minor"/>
    </font>
    <font>
      <b/>
      <i/>
      <sz val="18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0">
    <xf numFmtId="0" fontId="0" fillId="0" borderId="0" xfId="0"/>
    <xf numFmtId="38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8" fontId="2" fillId="0" borderId="1" xfId="0" applyNumberFormat="1" applyFont="1" applyBorder="1"/>
    <xf numFmtId="165" fontId="2" fillId="0" borderId="1" xfId="0" applyNumberFormat="1" applyFont="1" applyBorder="1"/>
    <xf numFmtId="165" fontId="2" fillId="0" borderId="0" xfId="0" applyNumberFormat="1" applyFont="1"/>
    <xf numFmtId="0" fontId="1" fillId="0" borderId="0" xfId="0" applyFont="1"/>
    <xf numFmtId="0" fontId="5" fillId="0" borderId="0" xfId="0" applyFont="1"/>
    <xf numFmtId="0" fontId="6" fillId="0" borderId="0" xfId="1" applyFont="1"/>
    <xf numFmtId="0" fontId="7" fillId="0" borderId="0" xfId="1" applyFont="1"/>
    <xf numFmtId="0" fontId="8" fillId="0" borderId="0" xfId="1" applyFont="1"/>
    <xf numFmtId="0" fontId="8" fillId="0" borderId="1" xfId="1" applyFont="1" applyBorder="1"/>
    <xf numFmtId="164" fontId="2" fillId="0" borderId="1" xfId="0" applyNumberFormat="1" applyFont="1" applyBorder="1"/>
    <xf numFmtId="166" fontId="2" fillId="0" borderId="1" xfId="0" applyNumberFormat="1" applyFont="1" applyBorder="1"/>
    <xf numFmtId="38" fontId="7" fillId="0" borderId="0" xfId="1" applyNumberFormat="1" applyFont="1"/>
    <xf numFmtId="38" fontId="1" fillId="0" borderId="0" xfId="0" applyNumberFormat="1" applyFont="1"/>
    <xf numFmtId="38" fontId="8" fillId="0" borderId="0" xfId="1" applyNumberFormat="1" applyFont="1"/>
    <xf numFmtId="38" fontId="2" fillId="0" borderId="0" xfId="0" applyNumberFormat="1" applyFont="1"/>
    <xf numFmtId="38" fontId="8" fillId="0" borderId="1" xfId="1" applyNumberFormat="1" applyFont="1" applyBorder="1"/>
    <xf numFmtId="38" fontId="2" fillId="0" borderId="1" xfId="0" applyNumberFormat="1" applyFont="1" applyBorder="1"/>
    <xf numFmtId="38" fontId="5" fillId="0" borderId="0" xfId="0" applyNumberFormat="1" applyFont="1"/>
    <xf numFmtId="0" fontId="9" fillId="0" borderId="0" xfId="2" applyFont="1" applyAlignment="1">
      <alignment horizontal="center"/>
    </xf>
    <xf numFmtId="0" fontId="4" fillId="0" borderId="0" xfId="2"/>
    <xf numFmtId="0" fontId="8" fillId="0" borderId="0" xfId="2" applyFont="1"/>
    <xf numFmtId="0" fontId="6" fillId="0" borderId="0" xfId="2" applyFont="1"/>
    <xf numFmtId="0" fontId="8" fillId="0" borderId="1" xfId="2" applyFont="1" applyBorder="1"/>
    <xf numFmtId="167" fontId="2" fillId="0" borderId="1" xfId="0" applyNumberFormat="1" applyFont="1" applyBorder="1"/>
    <xf numFmtId="0" fontId="11" fillId="0" borderId="0" xfId="2" applyFont="1"/>
    <xf numFmtId="0" fontId="12" fillId="0" borderId="0" xfId="1" applyFont="1"/>
    <xf numFmtId="0" fontId="13" fillId="0" borderId="0" xfId="0" applyFont="1"/>
    <xf numFmtId="0" fontId="10" fillId="0" borderId="1" xfId="0" applyFont="1" applyBorder="1"/>
    <xf numFmtId="0" fontId="8" fillId="0" borderId="1" xfId="2" applyFont="1" applyBorder="1" applyAlignment="1">
      <alignment horizontal="right"/>
    </xf>
    <xf numFmtId="166" fontId="8" fillId="0" borderId="1" xfId="2" applyNumberFormat="1" applyFont="1" applyBorder="1" applyAlignment="1">
      <alignment horizontal="right"/>
    </xf>
    <xf numFmtId="0" fontId="14" fillId="0" borderId="0" xfId="0" applyFont="1"/>
    <xf numFmtId="0" fontId="13" fillId="0" borderId="0" xfId="0" quotePrefix="1" applyFont="1"/>
    <xf numFmtId="165" fontId="2" fillId="2" borderId="1" xfId="0" applyNumberFormat="1" applyFont="1" applyFill="1" applyBorder="1"/>
    <xf numFmtId="0" fontId="11" fillId="2" borderId="0" xfId="2" applyFont="1" applyFill="1"/>
    <xf numFmtId="0" fontId="8" fillId="2" borderId="0" xfId="2" applyFont="1" applyFill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topLeftCell="A11" workbookViewId="0"/>
  </sheetViews>
  <sheetFormatPr defaultRowHeight="15" x14ac:dyDescent="0.25"/>
  <cols>
    <col min="1" max="1" width="94.5703125" customWidth="1"/>
  </cols>
  <sheetData>
    <row r="1" spans="1:1" ht="45.95" customHeight="1" x14ac:dyDescent="0.25"/>
    <row r="2" spans="1:1" ht="45.95" customHeight="1" x14ac:dyDescent="0.6">
      <c r="A2" s="23" t="s">
        <v>66</v>
      </c>
    </row>
    <row r="3" spans="1:1" ht="45.95" customHeight="1" x14ac:dyDescent="0.6">
      <c r="A3" s="23"/>
    </row>
    <row r="4" spans="1:1" ht="45.95" customHeight="1" x14ac:dyDescent="0.6">
      <c r="A4" s="23" t="s">
        <v>4</v>
      </c>
    </row>
    <row r="5" spans="1:1" ht="45.95" customHeight="1" x14ac:dyDescent="0.6">
      <c r="A5" s="23"/>
    </row>
    <row r="6" spans="1:1" ht="45.95" customHeight="1" x14ac:dyDescent="0.6">
      <c r="A6" s="23" t="s">
        <v>43</v>
      </c>
    </row>
    <row r="7" spans="1:1" ht="45.95" customHeight="1" x14ac:dyDescent="0.6">
      <c r="A7" s="23"/>
    </row>
    <row r="8" spans="1:1" ht="45.95" customHeight="1" x14ac:dyDescent="0.6">
      <c r="A8" s="23" t="s">
        <v>44</v>
      </c>
    </row>
    <row r="9" spans="1:1" ht="45.95" customHeight="1" x14ac:dyDescent="0.6">
      <c r="A9" s="23"/>
    </row>
    <row r="10" spans="1:1" ht="45.95" customHeight="1" x14ac:dyDescent="0.6">
      <c r="A10" s="23">
        <v>2025</v>
      </c>
    </row>
    <row r="11" spans="1:1" ht="45.95" customHeight="1" x14ac:dyDescent="0.6">
      <c r="A11" s="23"/>
    </row>
    <row r="12" spans="1:1" ht="45.95" customHeight="1" x14ac:dyDescent="0.6">
      <c r="A12" s="23" t="s">
        <v>45</v>
      </c>
    </row>
    <row r="13" spans="1:1" ht="45.95" customHeight="1" x14ac:dyDescent="0.6">
      <c r="A13" s="23"/>
    </row>
    <row r="14" spans="1:1" ht="45.95" customHeight="1" x14ac:dyDescent="0.6">
      <c r="A14" s="23" t="s">
        <v>46</v>
      </c>
    </row>
    <row r="15" spans="1:1" ht="45.95" customHeight="1" x14ac:dyDescent="0.25"/>
  </sheetData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tabSelected="1" workbookViewId="0">
      <selection activeCell="F6" sqref="F6"/>
    </sheetView>
  </sheetViews>
  <sheetFormatPr defaultRowHeight="15" x14ac:dyDescent="0.25"/>
  <cols>
    <col min="1" max="1" width="27" customWidth="1"/>
    <col min="2" max="2" width="11.7109375" customWidth="1"/>
    <col min="3" max="4" width="12.5703125" customWidth="1"/>
    <col min="5" max="6" width="10.7109375" customWidth="1"/>
    <col min="7" max="7" width="11.7109375" customWidth="1"/>
  </cols>
  <sheetData>
    <row r="1" spans="1:7" ht="33" customHeight="1" x14ac:dyDescent="0.5">
      <c r="A1" s="26" t="s">
        <v>67</v>
      </c>
      <c r="B1" s="24"/>
      <c r="C1" s="24"/>
      <c r="D1" s="24"/>
      <c r="F1" s="24"/>
    </row>
    <row r="2" spans="1:7" ht="31.5" x14ac:dyDescent="0.5">
      <c r="A2" s="26" t="s">
        <v>48</v>
      </c>
      <c r="B2" s="24"/>
      <c r="C2" s="24"/>
      <c r="D2" s="24"/>
      <c r="E2" s="24"/>
      <c r="F2" s="24"/>
      <c r="G2" s="24"/>
    </row>
    <row r="3" spans="1:7" ht="31.5" x14ac:dyDescent="0.5">
      <c r="A3" s="26" t="s">
        <v>92</v>
      </c>
      <c r="B3" s="24"/>
      <c r="C3" s="24"/>
      <c r="D3" s="24"/>
      <c r="E3" s="24"/>
      <c r="F3" s="24"/>
      <c r="G3" s="24"/>
    </row>
    <row r="4" spans="1:7" ht="24.95" customHeight="1" x14ac:dyDescent="0.25"/>
    <row r="5" spans="1:7" ht="24.95" customHeight="1" x14ac:dyDescent="0.3">
      <c r="A5" s="27" t="s">
        <v>49</v>
      </c>
      <c r="B5" s="27">
        <v>2019</v>
      </c>
      <c r="C5" s="27">
        <v>2020</v>
      </c>
      <c r="D5" s="27">
        <v>2021</v>
      </c>
      <c r="E5" s="27">
        <v>2022</v>
      </c>
      <c r="F5" s="27">
        <v>2023</v>
      </c>
      <c r="G5" s="33" t="s">
        <v>60</v>
      </c>
    </row>
    <row r="6" spans="1:7" ht="24.95" customHeight="1" x14ac:dyDescent="0.3">
      <c r="A6" s="27" t="s">
        <v>47</v>
      </c>
      <c r="B6" s="15">
        <f>'NATIVE PASTURE'!B26</f>
        <v>5.7361954163758053</v>
      </c>
      <c r="C6" s="15">
        <f>'NATIVE PASTURE'!C26</f>
        <v>5.8710174163758051</v>
      </c>
      <c r="D6" s="15">
        <f>'NATIVE PASTURE'!D26</f>
        <v>5.8478174163758041</v>
      </c>
      <c r="E6" s="15">
        <f>'NATIVE PASTURE'!E26</f>
        <v>5.8788474163758053</v>
      </c>
      <c r="F6" s="15">
        <f>'NATIVE PASTURE'!F26</f>
        <v>5.4673728344071204</v>
      </c>
      <c r="G6" s="15">
        <f>SUM(B6:F6)/5</f>
        <v>5.7602500999820681</v>
      </c>
    </row>
    <row r="7" spans="1:7" ht="24.95" customHeight="1" x14ac:dyDescent="0.3">
      <c r="A7" s="2"/>
      <c r="B7" s="2"/>
      <c r="C7" s="2"/>
      <c r="D7" s="2"/>
      <c r="E7" s="2"/>
      <c r="F7" s="2"/>
      <c r="G7" s="2"/>
    </row>
    <row r="8" spans="1:7" ht="24.95" customHeight="1" x14ac:dyDescent="0.3">
      <c r="A8" s="2"/>
      <c r="B8" s="2"/>
      <c r="C8" s="2"/>
      <c r="D8" s="2"/>
      <c r="E8" s="2"/>
      <c r="F8" s="2"/>
      <c r="G8" s="2"/>
    </row>
    <row r="9" spans="1:7" ht="24.95" customHeight="1" x14ac:dyDescent="0.3">
      <c r="A9" s="27" t="s">
        <v>49</v>
      </c>
      <c r="B9" s="33" t="s">
        <v>55</v>
      </c>
      <c r="C9" s="33" t="s">
        <v>51</v>
      </c>
      <c r="D9" s="34" t="s">
        <v>56</v>
      </c>
      <c r="E9" s="2"/>
      <c r="F9" s="2"/>
      <c r="G9" s="2"/>
    </row>
    <row r="10" spans="1:7" ht="24.95" customHeight="1" x14ac:dyDescent="0.3">
      <c r="A10" s="27" t="s">
        <v>50</v>
      </c>
      <c r="B10" s="15">
        <f>G6</f>
        <v>5.7602500999820681</v>
      </c>
      <c r="C10" s="15">
        <f>B10/0.1</f>
        <v>57.602500999820677</v>
      </c>
      <c r="D10" s="28">
        <f>C10</f>
        <v>57.602500999820677</v>
      </c>
      <c r="E10" s="2"/>
      <c r="F10" s="2"/>
      <c r="G10" s="2"/>
    </row>
    <row r="11" spans="1:7" ht="24.95" customHeight="1" x14ac:dyDescent="0.3">
      <c r="A11" s="2"/>
      <c r="B11" s="2"/>
      <c r="C11" s="2"/>
      <c r="D11" s="2"/>
      <c r="E11" s="2"/>
      <c r="F11" s="2"/>
      <c r="G11" s="2"/>
    </row>
    <row r="12" spans="1:7" ht="24.95" customHeight="1" x14ac:dyDescent="0.35">
      <c r="A12" s="29" t="s">
        <v>52</v>
      </c>
      <c r="B12" s="25"/>
      <c r="C12" s="25"/>
      <c r="D12" s="25"/>
      <c r="E12" s="25"/>
      <c r="F12" s="25"/>
      <c r="G12" s="25"/>
    </row>
    <row r="13" spans="1:7" ht="24.95" customHeight="1" x14ac:dyDescent="0.35">
      <c r="A13" s="29" t="s">
        <v>53</v>
      </c>
      <c r="B13" s="25"/>
      <c r="C13" s="25"/>
      <c r="D13" s="25"/>
      <c r="E13" s="25"/>
      <c r="F13" s="25"/>
      <c r="G13" s="25"/>
    </row>
    <row r="14" spans="1:7" ht="24.95" customHeight="1" x14ac:dyDescent="0.35">
      <c r="A14" s="38" t="s">
        <v>96</v>
      </c>
      <c r="B14" s="39"/>
      <c r="C14" s="39"/>
      <c r="D14" s="39"/>
      <c r="E14" s="39"/>
      <c r="F14" s="39"/>
      <c r="G14" s="25"/>
    </row>
    <row r="15" spans="1:7" ht="24.95" customHeight="1" x14ac:dyDescent="0.25">
      <c r="A15" s="9"/>
    </row>
    <row r="16" spans="1:7" ht="24.95" customHeight="1" x14ac:dyDescent="0.3">
      <c r="A16" s="35" t="s">
        <v>74</v>
      </c>
    </row>
    <row r="17" spans="1:7" ht="24.95" customHeight="1" x14ac:dyDescent="0.3">
      <c r="A17" s="35" t="s">
        <v>75</v>
      </c>
    </row>
    <row r="18" spans="1:7" ht="24.95" customHeight="1" x14ac:dyDescent="0.3">
      <c r="A18" s="35" t="s">
        <v>76</v>
      </c>
    </row>
    <row r="19" spans="1:7" ht="24.95" customHeight="1" x14ac:dyDescent="0.3">
      <c r="A19" s="35" t="s">
        <v>77</v>
      </c>
    </row>
    <row r="20" spans="1:7" ht="24.95" customHeight="1" x14ac:dyDescent="0.3">
      <c r="A20" s="35" t="s">
        <v>78</v>
      </c>
    </row>
    <row r="21" spans="1:7" ht="24.95" customHeight="1" x14ac:dyDescent="0.3">
      <c r="A21" s="35" t="s">
        <v>79</v>
      </c>
    </row>
    <row r="22" spans="1:7" ht="24.95" customHeight="1" x14ac:dyDescent="0.3">
      <c r="A22" s="35" t="s">
        <v>80</v>
      </c>
    </row>
    <row r="23" spans="1:7" ht="24.95" customHeight="1" x14ac:dyDescent="0.3">
      <c r="A23" s="35" t="s">
        <v>81</v>
      </c>
    </row>
    <row r="24" spans="1:7" ht="24.95" customHeight="1" x14ac:dyDescent="0.3">
      <c r="A24" s="35" t="s">
        <v>82</v>
      </c>
    </row>
    <row r="25" spans="1:7" ht="24.95" customHeight="1" x14ac:dyDescent="0.25"/>
    <row r="26" spans="1:7" ht="24.95" customHeight="1" x14ac:dyDescent="0.3">
      <c r="G26" s="2" t="s">
        <v>57</v>
      </c>
    </row>
    <row r="27" spans="1:7" ht="24.95" customHeight="1" x14ac:dyDescent="0.25"/>
    <row r="28" spans="1:7" ht="24.95" customHeight="1" x14ac:dyDescent="0.25"/>
    <row r="29" spans="1:7" ht="24.95" customHeight="1" x14ac:dyDescent="0.25"/>
    <row r="30" spans="1:7" ht="24.95" customHeight="1" x14ac:dyDescent="0.25"/>
    <row r="31" spans="1:7" ht="24.95" customHeight="1" x14ac:dyDescent="0.25"/>
    <row r="32" spans="1:7" ht="24.95" customHeight="1" x14ac:dyDescent="0.25"/>
    <row r="33" ht="24.95" customHeight="1" x14ac:dyDescent="0.25"/>
    <row r="34" ht="24.95" customHeight="1" x14ac:dyDescent="0.25"/>
  </sheetData>
  <pageMargins left="0.5" right="0.25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7"/>
  <sheetViews>
    <sheetView workbookViewId="0">
      <selection activeCell="F26" sqref="F26"/>
    </sheetView>
  </sheetViews>
  <sheetFormatPr defaultRowHeight="15" x14ac:dyDescent="0.25"/>
  <cols>
    <col min="1" max="1" width="23.7109375" customWidth="1"/>
    <col min="2" max="6" width="11.7109375" customWidth="1"/>
    <col min="7" max="7" width="12.7109375" customWidth="1"/>
  </cols>
  <sheetData>
    <row r="1" spans="1:8" s="2" customFormat="1" ht="30" customHeight="1" x14ac:dyDescent="0.5">
      <c r="A1" s="10" t="s">
        <v>93</v>
      </c>
      <c r="B1" s="11"/>
      <c r="C1" s="11"/>
      <c r="D1" s="11"/>
      <c r="E1" s="11"/>
      <c r="F1" s="11"/>
      <c r="G1" s="8"/>
      <c r="H1" s="8"/>
    </row>
    <row r="2" spans="1:8" s="2" customFormat="1" ht="30" customHeight="1" x14ac:dyDescent="0.5">
      <c r="A2" s="10" t="s">
        <v>68</v>
      </c>
      <c r="B2" s="11"/>
      <c r="C2" s="11"/>
      <c r="D2" s="11"/>
      <c r="E2" s="11"/>
      <c r="F2" s="11"/>
      <c r="G2" s="8"/>
      <c r="H2" s="8"/>
    </row>
    <row r="3" spans="1:8" s="2" customFormat="1" ht="16.149999999999999" customHeight="1" x14ac:dyDescent="0.3"/>
    <row r="4" spans="1:8" s="2" customFormat="1" ht="16.149999999999999" customHeight="1" x14ac:dyDescent="0.3">
      <c r="A4" s="2" t="s">
        <v>24</v>
      </c>
    </row>
    <row r="5" spans="1:8" s="2" customFormat="1" ht="16.149999999999999" customHeight="1" x14ac:dyDescent="0.3">
      <c r="A5" s="4" t="s">
        <v>29</v>
      </c>
      <c r="B5" s="4">
        <v>2019</v>
      </c>
      <c r="C5" s="4">
        <v>2020</v>
      </c>
      <c r="D5" s="4">
        <v>2021</v>
      </c>
      <c r="E5" s="4">
        <v>2022</v>
      </c>
      <c r="F5" s="4">
        <v>2023</v>
      </c>
      <c r="G5" s="4" t="s">
        <v>30</v>
      </c>
    </row>
    <row r="6" spans="1:8" s="2" customFormat="1" ht="16.149999999999999" customHeight="1" x14ac:dyDescent="0.3">
      <c r="A6" s="4" t="s">
        <v>25</v>
      </c>
      <c r="B6" s="5">
        <v>3</v>
      </c>
      <c r="C6" s="5">
        <v>3</v>
      </c>
      <c r="D6" s="5">
        <v>3</v>
      </c>
      <c r="E6" s="5">
        <v>3</v>
      </c>
      <c r="F6" s="5">
        <v>3</v>
      </c>
      <c r="G6" s="5">
        <f>AVERAGE(B6:F6)</f>
        <v>3</v>
      </c>
    </row>
    <row r="7" spans="1:8" s="2" customFormat="1" ht="16.149999999999999" customHeight="1" x14ac:dyDescent="0.3">
      <c r="A7" s="4" t="s">
        <v>26</v>
      </c>
      <c r="B7" s="5">
        <v>11</v>
      </c>
      <c r="C7" s="5">
        <v>11</v>
      </c>
      <c r="D7" s="5">
        <v>11</v>
      </c>
      <c r="E7" s="5">
        <v>11</v>
      </c>
      <c r="F7" s="5">
        <v>11</v>
      </c>
      <c r="G7" s="5">
        <f t="shared" ref="G7:G9" si="0">AVERAGE(B7:F7)</f>
        <v>11</v>
      </c>
    </row>
    <row r="8" spans="1:8" s="2" customFormat="1" ht="16.149999999999999" customHeight="1" x14ac:dyDescent="0.3">
      <c r="A8" s="4" t="s">
        <v>27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f t="shared" si="0"/>
        <v>0</v>
      </c>
    </row>
    <row r="9" spans="1:8" s="2" customFormat="1" ht="16.149999999999999" customHeight="1" x14ac:dyDescent="0.3">
      <c r="A9" s="4" t="s">
        <v>28</v>
      </c>
      <c r="B9" s="5">
        <f t="shared" ref="B9:E9" si="1">SUM(B6:B8)</f>
        <v>14</v>
      </c>
      <c r="C9" s="5">
        <f t="shared" si="1"/>
        <v>14</v>
      </c>
      <c r="D9" s="5">
        <f t="shared" si="1"/>
        <v>14</v>
      </c>
      <c r="E9" s="5">
        <f t="shared" si="1"/>
        <v>14</v>
      </c>
      <c r="F9" s="5">
        <f t="shared" ref="F9" si="2">SUM(F6:F8)</f>
        <v>14</v>
      </c>
      <c r="G9" s="5">
        <f t="shared" si="0"/>
        <v>14</v>
      </c>
    </row>
    <row r="10" spans="1:8" s="2" customFormat="1" ht="16.149999999999999" customHeight="1" x14ac:dyDescent="0.3"/>
    <row r="11" spans="1:8" s="2" customFormat="1" ht="16.149999999999999" customHeight="1" x14ac:dyDescent="0.3">
      <c r="A11" s="2" t="s">
        <v>31</v>
      </c>
    </row>
    <row r="12" spans="1:8" s="2" customFormat="1" ht="16.149999999999999" customHeight="1" x14ac:dyDescent="0.3">
      <c r="A12" s="4" t="s">
        <v>29</v>
      </c>
      <c r="B12" s="4">
        <v>2019</v>
      </c>
      <c r="C12" s="4">
        <v>2020</v>
      </c>
      <c r="D12" s="4">
        <v>2021</v>
      </c>
      <c r="E12" s="4">
        <v>2022</v>
      </c>
      <c r="F12" s="4">
        <v>2023</v>
      </c>
      <c r="G12" s="4" t="s">
        <v>30</v>
      </c>
    </row>
    <row r="13" spans="1:8" s="2" customFormat="1" ht="16.149999999999999" customHeight="1" x14ac:dyDescent="0.3">
      <c r="A13" s="4" t="s">
        <v>35</v>
      </c>
      <c r="B13" s="5">
        <v>2.5</v>
      </c>
      <c r="C13" s="5">
        <v>2.5</v>
      </c>
      <c r="D13" s="5">
        <v>2.5</v>
      </c>
      <c r="E13" s="5">
        <v>2.5</v>
      </c>
      <c r="F13" s="5">
        <v>3</v>
      </c>
      <c r="G13" s="5">
        <f>AVERAGE(B13:F13)</f>
        <v>2.6</v>
      </c>
    </row>
    <row r="14" spans="1:8" s="2" customFormat="1" ht="16.149999999999999" customHeight="1" x14ac:dyDescent="0.3">
      <c r="A14" s="4" t="s">
        <v>36</v>
      </c>
      <c r="B14" s="5">
        <f>FENCING!H20</f>
        <v>1.9312605836241949</v>
      </c>
      <c r="C14" s="5">
        <f>FENCING!H21</f>
        <v>1.9312605836241949</v>
      </c>
      <c r="D14" s="5">
        <f>FENCING!H22</f>
        <v>1.9312605836241949</v>
      </c>
      <c r="E14" s="5">
        <f>FENCING!H23</f>
        <v>1.9312605836241949</v>
      </c>
      <c r="F14" s="5">
        <f>FENCING!H24</f>
        <v>2.0921989655928779</v>
      </c>
      <c r="G14" s="5">
        <f t="shared" ref="G14:G19" si="3">AVERAGE(B14:F14)</f>
        <v>1.9634482600179315</v>
      </c>
    </row>
    <row r="15" spans="1:8" s="2" customFormat="1" ht="16.149999999999999" customHeight="1" x14ac:dyDescent="0.3">
      <c r="A15" s="4" t="s">
        <v>33</v>
      </c>
      <c r="B15" s="5">
        <f>0.07*B9</f>
        <v>0.98000000000000009</v>
      </c>
      <c r="C15" s="5">
        <f t="shared" ref="C15:E15" si="4">0.07*C9</f>
        <v>0.98000000000000009</v>
      </c>
      <c r="D15" s="5">
        <f t="shared" si="4"/>
        <v>0.98000000000000009</v>
      </c>
      <c r="E15" s="5">
        <f t="shared" si="4"/>
        <v>0.98000000000000009</v>
      </c>
      <c r="F15" s="5">
        <f>0.07*F9</f>
        <v>0.98000000000000009</v>
      </c>
      <c r="G15" s="5">
        <f t="shared" si="3"/>
        <v>0.98000000000000009</v>
      </c>
    </row>
    <row r="16" spans="1:8" s="2" customFormat="1" ht="16.149999999999999" customHeight="1" x14ac:dyDescent="0.3">
      <c r="A16" s="4" t="s">
        <v>32</v>
      </c>
      <c r="B16" s="5">
        <v>1.2025439999999998</v>
      </c>
      <c r="C16" s="5">
        <v>1.0677219999999998</v>
      </c>
      <c r="D16" s="5">
        <v>1.0909219999999997</v>
      </c>
      <c r="E16" s="5">
        <v>1.0598919999999998</v>
      </c>
      <c r="F16" s="5">
        <v>0.81042819999999993</v>
      </c>
      <c r="G16" s="5">
        <f t="shared" si="3"/>
        <v>1.0463016399999998</v>
      </c>
    </row>
    <row r="17" spans="1:7" s="2" customFormat="1" ht="16.149999999999999" customHeight="1" x14ac:dyDescent="0.3">
      <c r="A17" s="4" t="s">
        <v>34</v>
      </c>
      <c r="B17" s="5">
        <v>1</v>
      </c>
      <c r="C17" s="5">
        <v>1</v>
      </c>
      <c r="D17" s="5">
        <v>1</v>
      </c>
      <c r="E17" s="5">
        <v>1</v>
      </c>
      <c r="F17" s="5">
        <v>1</v>
      </c>
      <c r="G17" s="5">
        <f>AVERAGE(B17:F17)</f>
        <v>1</v>
      </c>
    </row>
    <row r="18" spans="1:7" s="2" customFormat="1" ht="16.149999999999999" customHeight="1" x14ac:dyDescent="0.3">
      <c r="A18" s="4" t="s">
        <v>37</v>
      </c>
      <c r="B18" s="5">
        <v>0.5</v>
      </c>
      <c r="C18" s="5">
        <v>0.5</v>
      </c>
      <c r="D18" s="5">
        <v>0.5</v>
      </c>
      <c r="E18" s="5">
        <v>0.5</v>
      </c>
      <c r="F18" s="5">
        <v>0.5</v>
      </c>
      <c r="G18" s="5">
        <f t="shared" si="3"/>
        <v>0.5</v>
      </c>
    </row>
    <row r="19" spans="1:7" s="2" customFormat="1" ht="16.149999999999999" customHeight="1" x14ac:dyDescent="0.3">
      <c r="A19" s="4" t="s">
        <v>38</v>
      </c>
      <c r="B19" s="5">
        <v>0.15</v>
      </c>
      <c r="C19" s="5">
        <v>0.15</v>
      </c>
      <c r="D19" s="5">
        <v>0.15</v>
      </c>
      <c r="E19" s="5">
        <v>0.15</v>
      </c>
      <c r="F19" s="5">
        <v>0.15</v>
      </c>
      <c r="G19" s="5">
        <f t="shared" si="3"/>
        <v>0.15</v>
      </c>
    </row>
    <row r="20" spans="1:7" s="2" customFormat="1" ht="16.149999999999999" customHeight="1" x14ac:dyDescent="0.3">
      <c r="A20" s="4" t="s">
        <v>39</v>
      </c>
      <c r="B20" s="5">
        <f>SUM(B13:B19)</f>
        <v>8.2638045836241947</v>
      </c>
      <c r="C20" s="5">
        <f t="shared" ref="C20:F20" si="5">SUM(C13:C19)</f>
        <v>8.1289825836241949</v>
      </c>
      <c r="D20" s="5">
        <f t="shared" si="5"/>
        <v>8.1521825836241959</v>
      </c>
      <c r="E20" s="5">
        <f t="shared" si="5"/>
        <v>8.1211525836241947</v>
      </c>
      <c r="F20" s="5">
        <f t="shared" si="5"/>
        <v>8.5326271655928796</v>
      </c>
      <c r="G20" s="5">
        <f>AVERAGE(B20:F20)</f>
        <v>8.2397499000179302</v>
      </c>
    </row>
    <row r="21" spans="1:7" s="2" customFormat="1" ht="16.149999999999999" customHeight="1" x14ac:dyDescent="0.3"/>
    <row r="22" spans="1:7" s="2" customFormat="1" ht="16.149999999999999" customHeight="1" x14ac:dyDescent="0.3">
      <c r="A22" s="2" t="s">
        <v>40</v>
      </c>
    </row>
    <row r="23" spans="1:7" s="2" customFormat="1" ht="16.149999999999999" customHeight="1" x14ac:dyDescent="0.3">
      <c r="A23" s="4" t="s">
        <v>29</v>
      </c>
      <c r="B23" s="4">
        <v>2019</v>
      </c>
      <c r="C23" s="4">
        <v>2020</v>
      </c>
      <c r="D23" s="4">
        <v>2021</v>
      </c>
      <c r="E23" s="4">
        <v>2022</v>
      </c>
      <c r="F23" s="4">
        <v>2023</v>
      </c>
      <c r="G23" s="4" t="s">
        <v>30</v>
      </c>
    </row>
    <row r="24" spans="1:7" s="2" customFormat="1" ht="16.149999999999999" customHeight="1" x14ac:dyDescent="0.3">
      <c r="A24" s="4" t="s">
        <v>28</v>
      </c>
      <c r="B24" s="5">
        <f>B9</f>
        <v>14</v>
      </c>
      <c r="C24" s="5">
        <f t="shared" ref="C24:F24" si="6">C9</f>
        <v>14</v>
      </c>
      <c r="D24" s="5">
        <f t="shared" si="6"/>
        <v>14</v>
      </c>
      <c r="E24" s="5">
        <f t="shared" si="6"/>
        <v>14</v>
      </c>
      <c r="F24" s="5">
        <f t="shared" si="6"/>
        <v>14</v>
      </c>
      <c r="G24" s="5">
        <f t="shared" ref="G24:G26" si="7">AVERAGE(B24:F24)</f>
        <v>14</v>
      </c>
    </row>
    <row r="25" spans="1:7" s="2" customFormat="1" ht="16.149999999999999" customHeight="1" x14ac:dyDescent="0.3">
      <c r="A25" s="4" t="s">
        <v>41</v>
      </c>
      <c r="B25" s="5">
        <f>B20</f>
        <v>8.2638045836241947</v>
      </c>
      <c r="C25" s="5">
        <f t="shared" ref="C25:F25" si="8">C20</f>
        <v>8.1289825836241949</v>
      </c>
      <c r="D25" s="5">
        <f t="shared" si="8"/>
        <v>8.1521825836241959</v>
      </c>
      <c r="E25" s="5">
        <f t="shared" si="8"/>
        <v>8.1211525836241947</v>
      </c>
      <c r="F25" s="5">
        <f t="shared" si="8"/>
        <v>8.5326271655928796</v>
      </c>
      <c r="G25" s="5">
        <f t="shared" si="7"/>
        <v>8.2397499000179302</v>
      </c>
    </row>
    <row r="26" spans="1:7" s="2" customFormat="1" ht="16.149999999999999" customHeight="1" x14ac:dyDescent="0.3">
      <c r="A26" s="4" t="s">
        <v>42</v>
      </c>
      <c r="B26" s="5">
        <f>B9-B25</f>
        <v>5.7361954163758053</v>
      </c>
      <c r="C26" s="5">
        <f t="shared" ref="C26:F26" si="9">C9-C25</f>
        <v>5.8710174163758051</v>
      </c>
      <c r="D26" s="5">
        <f t="shared" si="9"/>
        <v>5.8478174163758041</v>
      </c>
      <c r="E26" s="5">
        <f t="shared" si="9"/>
        <v>5.8788474163758053</v>
      </c>
      <c r="F26" s="5">
        <f t="shared" si="9"/>
        <v>5.4673728344071204</v>
      </c>
      <c r="G26" s="5">
        <f t="shared" si="7"/>
        <v>5.7602500999820681</v>
      </c>
    </row>
    <row r="27" spans="1:7" s="2" customFormat="1" ht="16.149999999999999" customHeight="1" x14ac:dyDescent="0.3"/>
    <row r="28" spans="1:7" s="2" customFormat="1" ht="16.149999999999999" customHeight="1" x14ac:dyDescent="0.3"/>
    <row r="29" spans="1:7" s="2" customFormat="1" ht="16.149999999999999" customHeight="1" x14ac:dyDescent="0.3"/>
    <row r="30" spans="1:7" s="2" customFormat="1" ht="16.149999999999999" customHeight="1" x14ac:dyDescent="0.3"/>
    <row r="31" spans="1:7" s="2" customFormat="1" ht="16.149999999999999" customHeight="1" x14ac:dyDescent="0.3"/>
    <row r="32" spans="1:7" s="2" customFormat="1" ht="16.149999999999999" customHeight="1" x14ac:dyDescent="0.3"/>
    <row r="33" spans="7:7" s="2" customFormat="1" ht="16.149999999999999" customHeight="1" x14ac:dyDescent="0.3"/>
    <row r="34" spans="7:7" s="2" customFormat="1" ht="16.149999999999999" customHeight="1" x14ac:dyDescent="0.3"/>
    <row r="35" spans="7:7" s="2" customFormat="1" ht="16.149999999999999" customHeight="1" x14ac:dyDescent="0.3"/>
    <row r="36" spans="7:7" s="2" customFormat="1" ht="16.149999999999999" customHeight="1" x14ac:dyDescent="0.3"/>
    <row r="37" spans="7:7" s="2" customFormat="1" ht="16.149999999999999" customHeight="1" x14ac:dyDescent="0.3"/>
    <row r="38" spans="7:7" s="2" customFormat="1" ht="16.149999999999999" customHeight="1" x14ac:dyDescent="0.3">
      <c r="G38" s="2" t="s">
        <v>54</v>
      </c>
    </row>
    <row r="39" spans="7:7" s="2" customFormat="1" ht="16.149999999999999" customHeight="1" x14ac:dyDescent="0.3"/>
    <row r="40" spans="7:7" s="2" customFormat="1" ht="16.149999999999999" customHeight="1" x14ac:dyDescent="0.3"/>
    <row r="41" spans="7:7" s="2" customFormat="1" ht="16.149999999999999" customHeight="1" x14ac:dyDescent="0.3"/>
    <row r="42" spans="7:7" s="2" customFormat="1" ht="16.149999999999999" customHeight="1" x14ac:dyDescent="0.3"/>
    <row r="43" spans="7:7" s="2" customFormat="1" ht="16.149999999999999" customHeight="1" x14ac:dyDescent="0.3"/>
    <row r="44" spans="7:7" s="2" customFormat="1" ht="16.149999999999999" customHeight="1" x14ac:dyDescent="0.3"/>
    <row r="45" spans="7:7" s="2" customFormat="1" ht="16.149999999999999" customHeight="1" x14ac:dyDescent="0.3"/>
    <row r="46" spans="7:7" s="2" customFormat="1" ht="16.149999999999999" customHeight="1" x14ac:dyDescent="0.3"/>
    <row r="47" spans="7:7" s="2" customFormat="1" ht="16.149999999999999" customHeight="1" x14ac:dyDescent="0.3"/>
    <row r="48" spans="7:7" s="2" customFormat="1" ht="16.149999999999999" customHeight="1" x14ac:dyDescent="0.3"/>
    <row r="49" s="2" customFormat="1" ht="16.149999999999999" customHeight="1" x14ac:dyDescent="0.3"/>
    <row r="50" s="2" customFormat="1" ht="16.149999999999999" customHeight="1" x14ac:dyDescent="0.3"/>
    <row r="51" s="2" customFormat="1" ht="16.149999999999999" customHeight="1" x14ac:dyDescent="0.3"/>
    <row r="52" s="2" customFormat="1" ht="16.149999999999999" customHeight="1" x14ac:dyDescent="0.3"/>
    <row r="53" s="2" customFormat="1" ht="16.149999999999999" customHeight="1" x14ac:dyDescent="0.3"/>
    <row r="54" s="2" customFormat="1" ht="16.149999999999999" customHeight="1" x14ac:dyDescent="0.3"/>
    <row r="55" s="2" customFormat="1" ht="16.149999999999999" customHeight="1" x14ac:dyDescent="0.3"/>
    <row r="56" s="2" customFormat="1" ht="16.149999999999999" customHeight="1" x14ac:dyDescent="0.3"/>
    <row r="57" s="2" customFormat="1" ht="16.149999999999999" customHeight="1" x14ac:dyDescent="0.3"/>
    <row r="58" s="2" customFormat="1" ht="16.149999999999999" customHeight="1" x14ac:dyDescent="0.3"/>
    <row r="59" s="2" customFormat="1" ht="16.149999999999999" customHeight="1" x14ac:dyDescent="0.3"/>
    <row r="60" s="2" customFormat="1" ht="16.149999999999999" customHeight="1" x14ac:dyDescent="0.3"/>
    <row r="61" s="2" customFormat="1" ht="16.149999999999999" customHeight="1" x14ac:dyDescent="0.3"/>
    <row r="62" s="2" customFormat="1" ht="16.149999999999999" customHeight="1" x14ac:dyDescent="0.3"/>
    <row r="63" s="2" customFormat="1" ht="16.149999999999999" customHeight="1" x14ac:dyDescent="0.3"/>
    <row r="64" s="2" customFormat="1" ht="16.149999999999999" customHeight="1" x14ac:dyDescent="0.3"/>
    <row r="65" s="2" customFormat="1" ht="16.149999999999999" customHeight="1" x14ac:dyDescent="0.3"/>
    <row r="66" s="2" customFormat="1" ht="16.149999999999999" customHeight="1" x14ac:dyDescent="0.3"/>
    <row r="67" s="2" customFormat="1" ht="16.149999999999999" customHeight="1" x14ac:dyDescent="0.3"/>
    <row r="68" s="2" customFormat="1" ht="16.149999999999999" customHeight="1" x14ac:dyDescent="0.3"/>
    <row r="69" s="2" customFormat="1" ht="16.149999999999999" customHeight="1" x14ac:dyDescent="0.3"/>
    <row r="70" s="2" customFormat="1" ht="16.149999999999999" customHeight="1" x14ac:dyDescent="0.3"/>
    <row r="71" s="2" customFormat="1" ht="16.149999999999999" customHeight="1" x14ac:dyDescent="0.3"/>
    <row r="72" s="2" customFormat="1" ht="16.149999999999999" customHeight="1" x14ac:dyDescent="0.3"/>
    <row r="73" s="2" customFormat="1" ht="16.149999999999999" customHeight="1" x14ac:dyDescent="0.3"/>
    <row r="74" s="2" customFormat="1" ht="16.149999999999999" customHeight="1" x14ac:dyDescent="0.3"/>
    <row r="75" s="2" customFormat="1" ht="16.149999999999999" customHeight="1" x14ac:dyDescent="0.3"/>
    <row r="76" s="2" customFormat="1" ht="16.149999999999999" customHeight="1" x14ac:dyDescent="0.3"/>
    <row r="77" s="2" customFormat="1" ht="16.149999999999999" customHeight="1" x14ac:dyDescent="0.3"/>
    <row r="78" s="2" customFormat="1" ht="16.149999999999999" customHeight="1" x14ac:dyDescent="0.3"/>
    <row r="79" s="2" customFormat="1" ht="16.149999999999999" customHeight="1" x14ac:dyDescent="0.3"/>
    <row r="80" s="2" customFormat="1" ht="16.149999999999999" customHeight="1" x14ac:dyDescent="0.3"/>
    <row r="81" s="2" customFormat="1" ht="16.149999999999999" customHeight="1" x14ac:dyDescent="0.3"/>
    <row r="82" s="2" customFormat="1" ht="16.149999999999999" customHeight="1" x14ac:dyDescent="0.3"/>
    <row r="83" s="2" customFormat="1" ht="16.149999999999999" customHeight="1" x14ac:dyDescent="0.3"/>
    <row r="84" s="2" customFormat="1" ht="16.149999999999999" customHeight="1" x14ac:dyDescent="0.3"/>
    <row r="85" s="2" customFormat="1" ht="16.149999999999999" customHeight="1" x14ac:dyDescent="0.3"/>
    <row r="86" s="2" customFormat="1" ht="16.149999999999999" customHeight="1" x14ac:dyDescent="0.3"/>
    <row r="87" s="2" customFormat="1" ht="16.149999999999999" customHeight="1" x14ac:dyDescent="0.3"/>
    <row r="88" s="2" customFormat="1" ht="16.149999999999999" customHeight="1" x14ac:dyDescent="0.3"/>
    <row r="89" s="2" customFormat="1" ht="16.149999999999999" customHeight="1" x14ac:dyDescent="0.3"/>
    <row r="90" s="2" customFormat="1" ht="16.149999999999999" customHeight="1" x14ac:dyDescent="0.3"/>
    <row r="91" s="2" customFormat="1" ht="16.149999999999999" customHeight="1" x14ac:dyDescent="0.3"/>
    <row r="92" s="2" customFormat="1" ht="16.149999999999999" customHeight="1" x14ac:dyDescent="0.3"/>
    <row r="93" s="2" customFormat="1" ht="16.149999999999999" customHeight="1" x14ac:dyDescent="0.3"/>
    <row r="94" s="2" customFormat="1" ht="16.149999999999999" customHeight="1" x14ac:dyDescent="0.3"/>
    <row r="95" s="2" customFormat="1" ht="16.149999999999999" customHeight="1" x14ac:dyDescent="0.3"/>
    <row r="96" s="2" customFormat="1" ht="16.149999999999999" customHeight="1" x14ac:dyDescent="0.3"/>
    <row r="97" spans="1:1" s="2" customFormat="1" ht="16.149999999999999" customHeight="1" x14ac:dyDescent="0.3"/>
    <row r="98" spans="1:1" s="2" customFormat="1" ht="16.149999999999999" customHeight="1" x14ac:dyDescent="0.3"/>
    <row r="99" spans="1:1" s="2" customFormat="1" ht="16.149999999999999" customHeight="1" x14ac:dyDescent="0.3"/>
    <row r="100" spans="1:1" s="2" customFormat="1" ht="16.149999999999999" customHeight="1" x14ac:dyDescent="0.3"/>
    <row r="101" spans="1:1" s="2" customFormat="1" ht="16.149999999999999" customHeight="1" x14ac:dyDescent="0.3"/>
    <row r="102" spans="1:1" s="2" customFormat="1" ht="16.149999999999999" customHeight="1" x14ac:dyDescent="0.3"/>
    <row r="103" spans="1:1" s="2" customFormat="1" ht="16.149999999999999" customHeight="1" x14ac:dyDescent="0.3"/>
    <row r="104" spans="1:1" s="2" customFormat="1" ht="16.149999999999999" customHeight="1" x14ac:dyDescent="0.3"/>
    <row r="105" spans="1:1" s="2" customFormat="1" ht="16.149999999999999" customHeight="1" x14ac:dyDescent="0.3"/>
    <row r="106" spans="1:1" s="2" customFormat="1" ht="16.149999999999999" customHeight="1" x14ac:dyDescent="0.3"/>
    <row r="107" spans="1:1" ht="18.75" x14ac:dyDescent="0.3">
      <c r="A107" s="2"/>
    </row>
  </sheetData>
  <sortState xmlns:xlrd2="http://schemas.microsoft.com/office/spreadsheetml/2017/richdata2" ref="A13:N17">
    <sortCondition ref="A13:A17"/>
  </sortState>
  <pageMargins left="0.75" right="0.25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8"/>
  <sheetViews>
    <sheetView workbookViewId="0"/>
  </sheetViews>
  <sheetFormatPr defaultRowHeight="15" x14ac:dyDescent="0.25"/>
  <cols>
    <col min="1" max="1" width="7.42578125" customWidth="1"/>
    <col min="2" max="2" width="9" customWidth="1"/>
    <col min="3" max="3" width="16.85546875" style="1" customWidth="1"/>
    <col min="4" max="4" width="11.85546875" customWidth="1"/>
    <col min="5" max="5" width="12.7109375" customWidth="1"/>
    <col min="6" max="6" width="11.140625" customWidth="1"/>
    <col min="7" max="7" width="15.28515625" customWidth="1"/>
    <col min="8" max="8" width="10.140625" customWidth="1"/>
  </cols>
  <sheetData>
    <row r="1" spans="1:9" s="2" customFormat="1" ht="30" customHeight="1" x14ac:dyDescent="0.5">
      <c r="A1" s="10" t="s">
        <v>67</v>
      </c>
      <c r="B1" s="11"/>
      <c r="C1" s="16"/>
      <c r="D1" s="11"/>
      <c r="E1" s="11"/>
      <c r="F1" s="11"/>
      <c r="G1" s="8"/>
      <c r="H1" s="8"/>
    </row>
    <row r="2" spans="1:9" s="2" customFormat="1" ht="30" customHeight="1" x14ac:dyDescent="0.5">
      <c r="A2" s="10" t="s">
        <v>94</v>
      </c>
      <c r="B2" s="11"/>
      <c r="C2" s="16"/>
      <c r="D2" s="11"/>
      <c r="E2" s="11"/>
      <c r="F2" s="11"/>
      <c r="G2" s="8"/>
      <c r="H2" s="8"/>
    </row>
    <row r="3" spans="1:9" s="2" customFormat="1" ht="15.95" customHeight="1" x14ac:dyDescent="0.3">
      <c r="A3" s="8"/>
      <c r="B3" s="8"/>
      <c r="C3" s="17"/>
      <c r="D3" s="8"/>
      <c r="E3" s="8"/>
      <c r="F3" s="8"/>
      <c r="G3" s="8"/>
      <c r="H3" s="8"/>
    </row>
    <row r="4" spans="1:9" s="2" customFormat="1" ht="15.95" customHeight="1" x14ac:dyDescent="0.3">
      <c r="A4" s="30" t="s">
        <v>12</v>
      </c>
      <c r="B4" s="30"/>
      <c r="C4" s="18"/>
      <c r="D4" s="12"/>
      <c r="E4" s="12"/>
      <c r="F4" s="12"/>
      <c r="G4" s="12"/>
      <c r="H4" s="12"/>
    </row>
    <row r="5" spans="1:9" s="2" customFormat="1" ht="15.95" customHeight="1" x14ac:dyDescent="0.3">
      <c r="A5" s="30" t="s">
        <v>13</v>
      </c>
      <c r="B5" s="30"/>
      <c r="C5" s="18"/>
      <c r="D5" s="12"/>
      <c r="E5" s="12"/>
      <c r="F5" s="12"/>
      <c r="G5" s="12"/>
    </row>
    <row r="6" spans="1:9" s="2" customFormat="1" ht="15.95" customHeight="1" x14ac:dyDescent="0.3">
      <c r="A6" s="30" t="s">
        <v>91</v>
      </c>
      <c r="B6" s="30"/>
      <c r="C6" s="18"/>
      <c r="D6" s="12"/>
      <c r="E6" s="12"/>
      <c r="F6" s="2">
        <v>2365</v>
      </c>
      <c r="G6" s="12"/>
      <c r="H6" s="12"/>
      <c r="I6" s="12"/>
    </row>
    <row r="7" spans="1:9" s="2" customFormat="1" ht="15.95" customHeight="1" x14ac:dyDescent="0.3">
      <c r="A7" s="30" t="s">
        <v>14</v>
      </c>
      <c r="B7" s="30"/>
      <c r="C7" s="18"/>
      <c r="D7" s="12"/>
      <c r="E7" s="12"/>
      <c r="F7" s="12"/>
      <c r="G7" s="12"/>
    </row>
    <row r="8" spans="1:9" s="2" customFormat="1" ht="15.95" customHeight="1" x14ac:dyDescent="0.3">
      <c r="A8" s="30" t="s">
        <v>15</v>
      </c>
      <c r="B8" s="30"/>
      <c r="C8" s="18"/>
      <c r="D8" s="12"/>
      <c r="E8" s="12"/>
      <c r="F8" s="12"/>
      <c r="G8" s="12"/>
    </row>
    <row r="9" spans="1:9" s="2" customFormat="1" ht="15.95" customHeight="1" x14ac:dyDescent="0.3">
      <c r="A9" s="30" t="s">
        <v>69</v>
      </c>
      <c r="B9" s="30"/>
      <c r="C9" s="18"/>
      <c r="D9" s="12"/>
      <c r="E9" s="12"/>
      <c r="F9" s="12"/>
      <c r="G9" s="12"/>
    </row>
    <row r="10" spans="1:9" s="2" customFormat="1" ht="15.95" customHeight="1" x14ac:dyDescent="0.3">
      <c r="A10" s="30" t="s">
        <v>61</v>
      </c>
      <c r="B10" s="30"/>
      <c r="C10" s="18"/>
      <c r="D10" s="12"/>
      <c r="E10" s="12"/>
      <c r="F10" s="12"/>
      <c r="G10" s="12"/>
    </row>
    <row r="11" spans="1:9" s="2" customFormat="1" ht="15.95" customHeight="1" x14ac:dyDescent="0.3">
      <c r="A11" s="31" t="s">
        <v>62</v>
      </c>
      <c r="B11" s="31"/>
      <c r="C11" s="19"/>
    </row>
    <row r="12" spans="1:9" s="2" customFormat="1" ht="15.95" customHeight="1" x14ac:dyDescent="0.3">
      <c r="A12" s="31" t="s">
        <v>63</v>
      </c>
      <c r="B12" s="31"/>
      <c r="C12" s="19"/>
    </row>
    <row r="13" spans="1:9" s="2" customFormat="1" ht="15.95" customHeight="1" x14ac:dyDescent="0.3">
      <c r="A13" s="31" t="s">
        <v>64</v>
      </c>
      <c r="B13" s="31"/>
      <c r="C13" s="19"/>
    </row>
    <row r="14" spans="1:9" s="2" customFormat="1" ht="15.95" customHeight="1" x14ac:dyDescent="0.3">
      <c r="A14" s="31" t="s">
        <v>19</v>
      </c>
      <c r="B14" s="31"/>
      <c r="C14" s="19"/>
    </row>
    <row r="15" spans="1:9" s="2" customFormat="1" ht="15.95" customHeight="1" x14ac:dyDescent="0.3">
      <c r="A15" s="31" t="s">
        <v>83</v>
      </c>
      <c r="B15" s="31"/>
      <c r="C15" s="19"/>
    </row>
    <row r="16" spans="1:9" s="2" customFormat="1" ht="15.95" customHeight="1" x14ac:dyDescent="0.3">
      <c r="A16" s="31" t="s">
        <v>23</v>
      </c>
      <c r="B16" s="31"/>
      <c r="C16" s="19"/>
    </row>
    <row r="17" spans="1:8" s="2" customFormat="1" ht="15.95" customHeight="1" x14ac:dyDescent="0.3">
      <c r="C17" s="19"/>
    </row>
    <row r="18" spans="1:8" s="2" customFormat="1" ht="15.95" customHeight="1" x14ac:dyDescent="0.3">
      <c r="A18" s="4">
        <v>1</v>
      </c>
      <c r="B18" s="4">
        <v>2</v>
      </c>
      <c r="C18" s="21">
        <v>3</v>
      </c>
      <c r="D18" s="4">
        <v>4</v>
      </c>
      <c r="E18" s="4">
        <v>5</v>
      </c>
      <c r="F18" s="4">
        <v>6</v>
      </c>
      <c r="G18" s="4">
        <v>7</v>
      </c>
      <c r="H18" s="4">
        <v>8</v>
      </c>
    </row>
    <row r="19" spans="1:8" s="2" customFormat="1" ht="15.95" customHeight="1" x14ac:dyDescent="0.3">
      <c r="A19" s="13" t="s">
        <v>8</v>
      </c>
      <c r="B19" s="13" t="s">
        <v>65</v>
      </c>
      <c r="C19" s="20" t="s">
        <v>9</v>
      </c>
      <c r="D19" s="13" t="s">
        <v>16</v>
      </c>
      <c r="E19" s="13" t="s">
        <v>10</v>
      </c>
      <c r="F19" s="13" t="s">
        <v>17</v>
      </c>
      <c r="G19" s="13" t="s">
        <v>11</v>
      </c>
      <c r="H19" s="13" t="s">
        <v>18</v>
      </c>
    </row>
    <row r="20" spans="1:8" s="2" customFormat="1" ht="15.95" customHeight="1" x14ac:dyDescent="0.3">
      <c r="A20" s="13">
        <v>2019</v>
      </c>
      <c r="B20" s="4">
        <f>F6</f>
        <v>2365</v>
      </c>
      <c r="C20" s="21">
        <f>B20*43560</f>
        <v>103019400</v>
      </c>
      <c r="D20" s="14">
        <f>SQRT(C20)</f>
        <v>10149.847289491601</v>
      </c>
      <c r="E20" s="14">
        <f>(4*D20*0.625)+(D20*2)</f>
        <v>45674.312802712207</v>
      </c>
      <c r="F20" s="15">
        <v>3</v>
      </c>
      <c r="G20" s="15">
        <f>E20*F20</f>
        <v>137022.93840813663</v>
      </c>
      <c r="H20" s="15">
        <f>(G20/B20)/30</f>
        <v>1.9312605836241949</v>
      </c>
    </row>
    <row r="21" spans="1:8" s="2" customFormat="1" ht="15.95" customHeight="1" x14ac:dyDescent="0.3">
      <c r="A21" s="13">
        <v>2020</v>
      </c>
      <c r="B21" s="4">
        <f>F6</f>
        <v>2365</v>
      </c>
      <c r="C21" s="21">
        <f t="shared" ref="C21:C24" si="0">B21*43560</f>
        <v>103019400</v>
      </c>
      <c r="D21" s="14">
        <f t="shared" ref="D21:D24" si="1">SQRT(C21)</f>
        <v>10149.847289491601</v>
      </c>
      <c r="E21" s="14">
        <f t="shared" ref="E21:E24" si="2">(4*D21*0.625)+(D21*2)</f>
        <v>45674.312802712207</v>
      </c>
      <c r="F21" s="15">
        <v>3</v>
      </c>
      <c r="G21" s="15">
        <f>E21*F21</f>
        <v>137022.93840813663</v>
      </c>
      <c r="H21" s="15">
        <f t="shared" ref="H21:H24" si="3">(G21/B21)/30</f>
        <v>1.9312605836241949</v>
      </c>
    </row>
    <row r="22" spans="1:8" s="2" customFormat="1" ht="15.95" customHeight="1" x14ac:dyDescent="0.3">
      <c r="A22" s="13">
        <v>2021</v>
      </c>
      <c r="B22" s="4">
        <f>F6</f>
        <v>2365</v>
      </c>
      <c r="C22" s="21">
        <f t="shared" si="0"/>
        <v>103019400</v>
      </c>
      <c r="D22" s="14">
        <f t="shared" si="1"/>
        <v>10149.847289491601</v>
      </c>
      <c r="E22" s="14">
        <f t="shared" si="2"/>
        <v>45674.312802712207</v>
      </c>
      <c r="F22" s="15">
        <v>3</v>
      </c>
      <c r="G22" s="15">
        <f>E22*F22</f>
        <v>137022.93840813663</v>
      </c>
      <c r="H22" s="15">
        <f t="shared" si="3"/>
        <v>1.9312605836241949</v>
      </c>
    </row>
    <row r="23" spans="1:8" s="2" customFormat="1" ht="15.95" customHeight="1" x14ac:dyDescent="0.3">
      <c r="A23" s="13">
        <v>2022</v>
      </c>
      <c r="B23" s="4">
        <f>F6</f>
        <v>2365</v>
      </c>
      <c r="C23" s="21">
        <f t="shared" si="0"/>
        <v>103019400</v>
      </c>
      <c r="D23" s="14">
        <f t="shared" si="1"/>
        <v>10149.847289491601</v>
      </c>
      <c r="E23" s="14">
        <f t="shared" si="2"/>
        <v>45674.312802712207</v>
      </c>
      <c r="F23" s="15">
        <v>3</v>
      </c>
      <c r="G23" s="15">
        <f>E23*F23</f>
        <v>137022.93840813663</v>
      </c>
      <c r="H23" s="15">
        <f t="shared" si="3"/>
        <v>1.9312605836241949</v>
      </c>
    </row>
    <row r="24" spans="1:8" s="2" customFormat="1" ht="15.95" customHeight="1" x14ac:dyDescent="0.3">
      <c r="A24" s="13">
        <v>2023</v>
      </c>
      <c r="B24" s="4">
        <f>F6</f>
        <v>2365</v>
      </c>
      <c r="C24" s="21">
        <f t="shared" si="0"/>
        <v>103019400</v>
      </c>
      <c r="D24" s="14">
        <f t="shared" si="1"/>
        <v>10149.847289491601</v>
      </c>
      <c r="E24" s="14">
        <f t="shared" si="2"/>
        <v>45674.312802712207</v>
      </c>
      <c r="F24" s="15">
        <v>3.25</v>
      </c>
      <c r="G24" s="15">
        <f>E24*F24</f>
        <v>148441.51660881468</v>
      </c>
      <c r="H24" s="15">
        <f t="shared" si="3"/>
        <v>2.0921989655928779</v>
      </c>
    </row>
    <row r="25" spans="1:8" s="2" customFormat="1" ht="15.95" customHeight="1" x14ac:dyDescent="0.3">
      <c r="C25" s="19"/>
    </row>
    <row r="26" spans="1:8" s="2" customFormat="1" ht="15.95" customHeight="1" x14ac:dyDescent="0.3">
      <c r="A26" s="30" t="s">
        <v>20</v>
      </c>
      <c r="B26" s="12"/>
      <c r="C26" s="18"/>
      <c r="D26" s="12"/>
      <c r="E26" s="12"/>
      <c r="F26" s="12"/>
      <c r="G26" s="12"/>
      <c r="H26" s="12"/>
    </row>
    <row r="27" spans="1:8" s="2" customFormat="1" ht="15.95" customHeight="1" x14ac:dyDescent="0.3">
      <c r="A27" s="30" t="s">
        <v>21</v>
      </c>
      <c r="B27" s="12"/>
      <c r="C27" s="18"/>
      <c r="D27" s="12"/>
      <c r="E27" s="12"/>
      <c r="F27" s="12"/>
      <c r="G27" s="12"/>
      <c r="H27" s="12"/>
    </row>
    <row r="28" spans="1:8" s="2" customFormat="1" ht="15.95" customHeight="1" x14ac:dyDescent="0.3">
      <c r="A28" s="30" t="s">
        <v>22</v>
      </c>
      <c r="B28" s="12"/>
      <c r="C28" s="18"/>
      <c r="D28" s="12"/>
      <c r="E28" s="12"/>
      <c r="F28" s="12"/>
      <c r="G28" s="12"/>
      <c r="H28" s="12"/>
    </row>
    <row r="29" spans="1:8" s="2" customFormat="1" ht="15.95" customHeight="1" x14ac:dyDescent="0.3">
      <c r="C29" s="19"/>
    </row>
    <row r="30" spans="1:8" s="31" customFormat="1" ht="20.25" customHeight="1" x14ac:dyDescent="0.3">
      <c r="A30" s="31" t="s">
        <v>84</v>
      </c>
    </row>
    <row r="31" spans="1:8" s="31" customFormat="1" ht="20.25" customHeight="1" x14ac:dyDescent="0.3">
      <c r="A31" s="31" t="s">
        <v>85</v>
      </c>
    </row>
    <row r="32" spans="1:8" s="31" customFormat="1" ht="20.25" customHeight="1" x14ac:dyDescent="0.3">
      <c r="A32" s="31" t="s">
        <v>86</v>
      </c>
    </row>
    <row r="33" spans="1:10" s="31" customFormat="1" ht="20.25" customHeight="1" x14ac:dyDescent="0.3">
      <c r="A33" s="31" t="s">
        <v>87</v>
      </c>
    </row>
    <row r="34" spans="1:10" s="31" customFormat="1" ht="20.25" customHeight="1" x14ac:dyDescent="0.3">
      <c r="A34" s="31" t="s">
        <v>88</v>
      </c>
    </row>
    <row r="35" spans="1:10" s="31" customFormat="1" ht="20.25" customHeight="1" x14ac:dyDescent="0.3">
      <c r="A35" s="36" t="s">
        <v>89</v>
      </c>
      <c r="H35" s="2"/>
    </row>
    <row r="36" spans="1:10" s="31" customFormat="1" ht="20.25" customHeight="1" x14ac:dyDescent="0.3">
      <c r="A36" s="31" t="s">
        <v>90</v>
      </c>
      <c r="H36" s="2" t="s">
        <v>58</v>
      </c>
    </row>
    <row r="37" spans="1:10" s="8" customFormat="1" ht="15.95" customHeight="1" x14ac:dyDescent="0.3">
      <c r="A37" s="2"/>
      <c r="B37" s="2"/>
      <c r="C37" s="19"/>
      <c r="D37" s="2"/>
      <c r="E37" s="2"/>
      <c r="F37" s="2"/>
      <c r="G37" s="2"/>
      <c r="H37" s="2"/>
      <c r="I37" s="2"/>
      <c r="J37" s="2"/>
    </row>
    <row r="38" spans="1:10" s="8" customFormat="1" ht="15.95" customHeight="1" x14ac:dyDescent="0.3">
      <c r="A38" s="2"/>
      <c r="B38" s="2"/>
      <c r="C38" s="19"/>
      <c r="D38" s="2"/>
      <c r="E38" s="2"/>
      <c r="F38" s="2"/>
      <c r="G38" s="2"/>
      <c r="I38" s="2"/>
      <c r="J38" s="2"/>
    </row>
    <row r="39" spans="1:10" s="8" customFormat="1" ht="15.95" customHeight="1" x14ac:dyDescent="0.3">
      <c r="A39" s="2"/>
      <c r="B39" s="2"/>
      <c r="C39" s="19"/>
      <c r="D39" s="2"/>
      <c r="E39" s="2"/>
      <c r="F39" s="2"/>
      <c r="G39" s="2"/>
      <c r="I39" s="2"/>
      <c r="J39" s="2"/>
    </row>
    <row r="40" spans="1:10" s="8" customFormat="1" ht="20.100000000000001" customHeight="1" x14ac:dyDescent="0.25">
      <c r="C40" s="17"/>
    </row>
    <row r="41" spans="1:10" s="8" customFormat="1" x14ac:dyDescent="0.25">
      <c r="C41" s="17"/>
    </row>
    <row r="42" spans="1:10" s="8" customFormat="1" x14ac:dyDescent="0.25">
      <c r="C42" s="17"/>
    </row>
    <row r="43" spans="1:10" s="8" customFormat="1" x14ac:dyDescent="0.25">
      <c r="C43" s="17"/>
    </row>
    <row r="44" spans="1:10" s="8" customFormat="1" x14ac:dyDescent="0.25">
      <c r="C44" s="17"/>
    </row>
    <row r="45" spans="1:10" s="8" customFormat="1" x14ac:dyDescent="0.25">
      <c r="C45" s="17"/>
    </row>
    <row r="46" spans="1:10" s="8" customFormat="1" x14ac:dyDescent="0.25">
      <c r="C46" s="17"/>
      <c r="H46" s="9"/>
    </row>
    <row r="47" spans="1:10" s="8" customFormat="1" x14ac:dyDescent="0.25">
      <c r="C47" s="17"/>
      <c r="H47"/>
    </row>
    <row r="48" spans="1:10" s="9" customFormat="1" x14ac:dyDescent="0.25">
      <c r="C48" s="22"/>
      <c r="H48"/>
    </row>
  </sheetData>
  <pageMargins left="0.5" right="0.25" top="0.75" bottom="0.75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9"/>
  <sheetViews>
    <sheetView topLeftCell="A2" workbookViewId="0">
      <selection activeCell="B17" sqref="B17:F17"/>
    </sheetView>
  </sheetViews>
  <sheetFormatPr defaultRowHeight="15" x14ac:dyDescent="0.25"/>
  <cols>
    <col min="1" max="1" width="24.85546875" customWidth="1"/>
    <col min="2" max="6" width="14" customWidth="1"/>
    <col min="7" max="7" width="16.42578125" customWidth="1"/>
  </cols>
  <sheetData>
    <row r="1" spans="1:6" s="3" customFormat="1" ht="30" customHeight="1" x14ac:dyDescent="0.5">
      <c r="A1" s="3" t="s">
        <v>67</v>
      </c>
    </row>
    <row r="2" spans="1:6" s="3" customFormat="1" ht="30" customHeight="1" x14ac:dyDescent="0.5">
      <c r="A2" s="3" t="s">
        <v>95</v>
      </c>
    </row>
    <row r="3" spans="1:6" s="3" customFormat="1" ht="24.95" customHeight="1" x14ac:dyDescent="0.5"/>
    <row r="4" spans="1:6" s="2" customFormat="1" ht="24.95" customHeight="1" x14ac:dyDescent="0.3">
      <c r="A4" s="2" t="s">
        <v>2</v>
      </c>
    </row>
    <row r="5" spans="1:6" s="2" customFormat="1" ht="24.95" customHeight="1" x14ac:dyDescent="0.3">
      <c r="A5" s="4" t="s">
        <v>0</v>
      </c>
      <c r="B5" s="4">
        <v>2019</v>
      </c>
      <c r="C5" s="4">
        <v>2020</v>
      </c>
      <c r="D5" s="4">
        <v>2021</v>
      </c>
      <c r="E5" s="4">
        <v>2022</v>
      </c>
      <c r="F5" s="4">
        <v>2023</v>
      </c>
    </row>
    <row r="6" spans="1:6" s="2" customFormat="1" ht="24.95" customHeight="1" x14ac:dyDescent="0.3">
      <c r="A6" s="4" t="s">
        <v>47</v>
      </c>
      <c r="B6" s="5">
        <v>63</v>
      </c>
      <c r="C6" s="5">
        <v>58</v>
      </c>
      <c r="D6" s="5">
        <v>58</v>
      </c>
      <c r="E6" s="5">
        <v>58</v>
      </c>
      <c r="F6" s="5">
        <v>58</v>
      </c>
    </row>
    <row r="7" spans="1:6" s="2" customFormat="1" ht="24.95" customHeight="1" x14ac:dyDescent="0.3"/>
    <row r="8" spans="1:6" s="2" customFormat="1" ht="24.95" customHeight="1" x14ac:dyDescent="0.3">
      <c r="A8" s="4" t="s">
        <v>3</v>
      </c>
      <c r="B8" s="4">
        <v>2019</v>
      </c>
      <c r="C8" s="4">
        <v>2020</v>
      </c>
      <c r="D8" s="4">
        <v>2021</v>
      </c>
      <c r="E8" s="4">
        <v>2022</v>
      </c>
      <c r="F8" s="4">
        <v>2023</v>
      </c>
    </row>
    <row r="9" spans="1:6" s="2" customFormat="1" ht="24.95" customHeight="1" x14ac:dyDescent="0.3">
      <c r="A9" s="32" t="s">
        <v>70</v>
      </c>
      <c r="B9" s="6">
        <v>0.56999999999999995</v>
      </c>
      <c r="C9" s="6">
        <v>0.52</v>
      </c>
      <c r="D9" s="6">
        <v>0.52</v>
      </c>
      <c r="E9" s="6">
        <v>0.52</v>
      </c>
      <c r="F9" s="6">
        <v>0.48</v>
      </c>
    </row>
    <row r="10" spans="1:6" s="2" customFormat="1" ht="24.95" customHeight="1" x14ac:dyDescent="0.3">
      <c r="A10" s="32" t="s">
        <v>71</v>
      </c>
      <c r="B10" s="6">
        <v>1.1177999999999999</v>
      </c>
      <c r="C10" s="6">
        <v>1.0999000000000001</v>
      </c>
      <c r="D10" s="6">
        <v>1.1298999999999999</v>
      </c>
      <c r="E10" s="6">
        <v>1.0624</v>
      </c>
      <c r="F10" s="6">
        <v>0.91310000000000002</v>
      </c>
    </row>
    <row r="11" spans="1:6" s="2" customFormat="1" ht="24.95" customHeight="1" x14ac:dyDescent="0.3">
      <c r="A11" s="32" t="s">
        <v>72</v>
      </c>
      <c r="B11" s="6">
        <v>1E-3</v>
      </c>
      <c r="C11" s="6">
        <v>1E-3</v>
      </c>
      <c r="D11" s="6">
        <v>1E-3</v>
      </c>
      <c r="E11" s="6">
        <v>5.0000000000000001E-3</v>
      </c>
      <c r="F11" s="6">
        <v>4.1900000000000001E-3</v>
      </c>
    </row>
    <row r="12" spans="1:6" s="2" customFormat="1" ht="24.95" customHeight="1" x14ac:dyDescent="0.3">
      <c r="A12" s="32" t="s">
        <v>73</v>
      </c>
      <c r="B12" s="6">
        <v>0.22</v>
      </c>
      <c r="C12" s="6">
        <v>0.22</v>
      </c>
      <c r="D12" s="6">
        <v>0.23</v>
      </c>
      <c r="E12" s="6">
        <v>0.24</v>
      </c>
      <c r="F12" s="37">
        <v>0</v>
      </c>
    </row>
    <row r="13" spans="1:6" s="2" customFormat="1" ht="24.95" customHeight="1" x14ac:dyDescent="0.3">
      <c r="A13" s="4" t="s">
        <v>5</v>
      </c>
      <c r="B13" s="6">
        <f>SUM(B9:B12)</f>
        <v>1.9087999999999996</v>
      </c>
      <c r="C13" s="6">
        <f>SUM(C9:C12)</f>
        <v>1.8409</v>
      </c>
      <c r="D13" s="6">
        <f>SUM(D9:D12)</f>
        <v>1.8808999999999998</v>
      </c>
      <c r="E13" s="6">
        <f>SUM(E9:E12)</f>
        <v>1.8273999999999999</v>
      </c>
      <c r="F13" s="6">
        <f>SUM(F9:F12)</f>
        <v>1.3972899999999999</v>
      </c>
    </row>
    <row r="14" spans="1:6" s="2" customFormat="1" ht="24.95" customHeight="1" x14ac:dyDescent="0.3">
      <c r="B14" s="7"/>
      <c r="C14" s="7"/>
      <c r="D14" s="7"/>
      <c r="E14" s="7"/>
      <c r="F14" s="7"/>
    </row>
    <row r="15" spans="1:6" s="2" customFormat="1" ht="24.95" customHeight="1" x14ac:dyDescent="0.3">
      <c r="A15" s="2" t="s">
        <v>7</v>
      </c>
    </row>
    <row r="16" spans="1:6" s="2" customFormat="1" ht="24.95" customHeight="1" x14ac:dyDescent="0.3">
      <c r="A16" s="4" t="s">
        <v>6</v>
      </c>
      <c r="B16" s="4">
        <v>2019</v>
      </c>
      <c r="C16" s="4">
        <v>2020</v>
      </c>
      <c r="D16" s="4">
        <v>2021</v>
      </c>
      <c r="E16" s="4">
        <v>2022</v>
      </c>
      <c r="F16" s="4">
        <v>2023</v>
      </c>
    </row>
    <row r="17" spans="1:6" s="2" customFormat="1" ht="24.95" customHeight="1" x14ac:dyDescent="0.3">
      <c r="A17" s="4" t="s">
        <v>1</v>
      </c>
      <c r="B17" s="5">
        <f>(B6/100)*B13</f>
        <v>1.2025439999999998</v>
      </c>
      <c r="C17" s="5">
        <f>(C6/100)*C13</f>
        <v>1.0677219999999998</v>
      </c>
      <c r="D17" s="5">
        <f>(D6/100)*D13</f>
        <v>1.0909219999999997</v>
      </c>
      <c r="E17" s="5">
        <f>(E6/100)*E13</f>
        <v>1.0598919999999998</v>
      </c>
      <c r="F17" s="5">
        <f>(F6/100)*F13</f>
        <v>0.81042819999999993</v>
      </c>
    </row>
    <row r="18" spans="1:6" s="2" customFormat="1" ht="24.95" customHeight="1" x14ac:dyDescent="0.3"/>
    <row r="19" spans="1:6" s="2" customFormat="1" ht="24.95" customHeight="1" x14ac:dyDescent="0.3"/>
    <row r="20" spans="1:6" s="2" customFormat="1" ht="24.95" customHeight="1" x14ac:dyDescent="0.3"/>
    <row r="21" spans="1:6" s="2" customFormat="1" ht="24.95" customHeight="1" x14ac:dyDescent="0.3"/>
    <row r="22" spans="1:6" s="2" customFormat="1" ht="24.95" customHeight="1" x14ac:dyDescent="0.3"/>
    <row r="23" spans="1:6" s="2" customFormat="1" ht="24.95" customHeight="1" x14ac:dyDescent="0.3"/>
    <row r="24" spans="1:6" s="2" customFormat="1" ht="24.95" customHeight="1" x14ac:dyDescent="0.3"/>
    <row r="25" spans="1:6" s="2" customFormat="1" ht="24.95" customHeight="1" x14ac:dyDescent="0.3"/>
    <row r="26" spans="1:6" s="2" customFormat="1" ht="24.95" customHeight="1" x14ac:dyDescent="0.3">
      <c r="F26" s="2" t="s">
        <v>59</v>
      </c>
    </row>
    <row r="27" spans="1:6" s="2" customFormat="1" ht="24.95" customHeight="1" x14ac:dyDescent="0.3"/>
    <row r="28" spans="1:6" s="2" customFormat="1" ht="24.95" customHeight="1" x14ac:dyDescent="0.3"/>
    <row r="29" spans="1:6" s="2" customFormat="1" ht="16.149999999999999" customHeight="1" x14ac:dyDescent="0.3"/>
    <row r="30" spans="1:6" s="2" customFormat="1" ht="16.149999999999999" customHeight="1" x14ac:dyDescent="0.3"/>
    <row r="31" spans="1:6" s="2" customFormat="1" ht="16.149999999999999" customHeight="1" x14ac:dyDescent="0.3"/>
    <row r="32" spans="1:6" s="2" customFormat="1" ht="16.149999999999999" customHeight="1" x14ac:dyDescent="0.3"/>
    <row r="33" s="2" customFormat="1" ht="16.149999999999999" customHeight="1" x14ac:dyDescent="0.3"/>
    <row r="34" s="2" customFormat="1" ht="16.149999999999999" customHeight="1" x14ac:dyDescent="0.3"/>
    <row r="35" s="2" customFormat="1" ht="16.149999999999999" customHeight="1" x14ac:dyDescent="0.3"/>
    <row r="36" s="2" customFormat="1" ht="16.149999999999999" customHeight="1" x14ac:dyDescent="0.3"/>
    <row r="37" s="2" customFormat="1" ht="16.149999999999999" customHeight="1" x14ac:dyDescent="0.3"/>
    <row r="38" s="2" customFormat="1" ht="16.149999999999999" customHeight="1" x14ac:dyDescent="0.3"/>
    <row r="39" s="2" customFormat="1" ht="16.149999999999999" customHeight="1" x14ac:dyDescent="0.3"/>
  </sheetData>
  <pageMargins left="0.5" right="0.25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SHEET</vt:lpstr>
      <vt:lpstr>NTL 5YR AVG</vt:lpstr>
      <vt:lpstr>NATIVE PASTURE</vt:lpstr>
      <vt:lpstr>FENCING</vt:lpstr>
      <vt:lpstr>TAXES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Zeitler</dc:creator>
  <cp:lastModifiedBy>Blaine Patterson</cp:lastModifiedBy>
  <cp:lastPrinted>2025-04-02T00:58:21Z</cp:lastPrinted>
  <dcterms:created xsi:type="dcterms:W3CDTF">2017-01-12T16:13:13Z</dcterms:created>
  <dcterms:modified xsi:type="dcterms:W3CDTF">2026-03-11T15:49:24Z</dcterms:modified>
</cp:coreProperties>
</file>